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Tables1&amp;2" sheetId="1" r:id="rId1"/>
    <sheet name="Selection probabilities_Table 3" sheetId="2" r:id="rId2"/>
    <sheet name="Sheet3" sheetId="4" r:id="rId3"/>
    <sheet name="Sheet2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2" l="1"/>
  <c r="N30" i="2"/>
  <c r="N29" i="2"/>
  <c r="N28" i="2"/>
  <c r="N27" i="2"/>
  <c r="N26" i="2"/>
  <c r="N18" i="2"/>
  <c r="N19" i="2"/>
  <c r="N20" i="2"/>
  <c r="N21" i="2"/>
  <c r="N22" i="2"/>
  <c r="N17" i="2"/>
  <c r="G16" i="1"/>
  <c r="G18" i="1"/>
  <c r="G20" i="1"/>
  <c r="F20" i="1"/>
  <c r="F18" i="1"/>
  <c r="F16" i="1"/>
  <c r="F13" i="1"/>
  <c r="G14" i="1"/>
  <c r="F14" i="1"/>
  <c r="G13" i="1"/>
  <c r="K11" i="1" l="1"/>
  <c r="J11" i="1"/>
  <c r="K10" i="1"/>
  <c r="J10" i="1"/>
  <c r="H11" i="1" l="1"/>
  <c r="H10" i="1"/>
  <c r="E5" i="1"/>
  <c r="G5" i="1"/>
  <c r="D10" i="1"/>
  <c r="G11" i="1"/>
  <c r="G10" i="1"/>
  <c r="F11" i="1"/>
  <c r="E10" i="1"/>
  <c r="E11" i="1"/>
  <c r="D11" i="1"/>
  <c r="F10" i="1"/>
  <c r="G6" i="1"/>
  <c r="E6" i="1"/>
</calcChain>
</file>

<file path=xl/sharedStrings.xml><?xml version="1.0" encoding="utf-8"?>
<sst xmlns="http://schemas.openxmlformats.org/spreadsheetml/2006/main" count="112" uniqueCount="47">
  <si>
    <t>Participants</t>
  </si>
  <si>
    <t>No use</t>
  </si>
  <si>
    <t>Regular use</t>
  </si>
  <si>
    <t xml:space="preserve">Nonparticipants- no qustionnaire </t>
  </si>
  <si>
    <t xml:space="preserve">Nonparticipants-Short qustionnaire </t>
  </si>
  <si>
    <t>Participation (%) and mobile phone use in the INTERPHONE study</t>
  </si>
  <si>
    <t>Glioma cases</t>
  </si>
  <si>
    <t>Controls</t>
  </si>
  <si>
    <t>Cases</t>
  </si>
  <si>
    <t>OR crude participants</t>
  </si>
  <si>
    <t>OR crude nonparticipants</t>
  </si>
  <si>
    <t>OR disease</t>
  </si>
  <si>
    <t>OR exposure</t>
  </si>
  <si>
    <t>Proejected regular use</t>
  </si>
  <si>
    <t>OR bias-ajusted</t>
  </si>
  <si>
    <t>Nonparticipants with NRQ</t>
  </si>
  <si>
    <t>Nonparticipants without NRQ</t>
  </si>
  <si>
    <t>Disease \Exposure</t>
  </si>
  <si>
    <t>Cannot categoize</t>
  </si>
  <si>
    <t>R</t>
  </si>
  <si>
    <t>A</t>
  </si>
  <si>
    <t>B</t>
  </si>
  <si>
    <t>C</t>
  </si>
  <si>
    <t>D</t>
  </si>
  <si>
    <t>E</t>
  </si>
  <si>
    <t>R: Reference (no bias)</t>
  </si>
  <si>
    <t>A: NRQ applies to refusers with NRQ, unbiased use in other nonparticipants</t>
  </si>
  <si>
    <t>B: NRQ applies to all refusers, unbiased use in other nonparticipants</t>
  </si>
  <si>
    <t>C: NRQ applies to refusers with NRQ, less use in other nonparticipants</t>
  </si>
  <si>
    <t>D: NRQ applies to refusers with NRQ, more use in other nonparticipants</t>
  </si>
  <si>
    <t>E: NRQ applies to all nonparticipants</t>
  </si>
  <si>
    <t>Case selection probability</t>
  </si>
  <si>
    <t>case</t>
  </si>
  <si>
    <t>s</t>
  </si>
  <si>
    <t>Control selection probability</t>
  </si>
  <si>
    <t>S1: probability of selection (i.e., participation in full interview) among mobile phone users</t>
  </si>
  <si>
    <t>S0: probability of selection (i.e., participation in full interview) among nonmobile phone users</t>
  </si>
  <si>
    <t>Bias factors</t>
  </si>
  <si>
    <t>Scenarios in cacses\scenarios in controls</t>
  </si>
  <si>
    <r>
      <t>S</t>
    </r>
    <r>
      <rPr>
        <vertAlign val="subscript"/>
        <sz val="11"/>
        <color theme="1"/>
        <rFont val="Calibri"/>
        <family val="2"/>
        <scheme val="minor"/>
      </rPr>
      <t>1</t>
    </r>
  </si>
  <si>
    <r>
      <t>S</t>
    </r>
    <r>
      <rPr>
        <vertAlign val="subscript"/>
        <sz val="11"/>
        <color theme="1"/>
        <rFont val="Calibri"/>
        <family val="2"/>
        <scheme val="minor"/>
      </rPr>
      <t>0</t>
    </r>
  </si>
  <si>
    <t>A: NRQ applies to refusers with NRQ, 
‘‘unbiased’’ use in other nonparticipants</t>
  </si>
  <si>
    <t>B: NRQ applies to all refusers, unbiased use
in other nonparticipants</t>
  </si>
  <si>
    <t>C: NRQ applies to refusers with NRQ, 33%
less use in other nonparticipants</t>
  </si>
  <si>
    <t>D: NRQ applies to refusers with NRQ, 20%
more use in other nonparticipants</t>
  </si>
  <si>
    <r>
      <t>Bias factor = (S</t>
    </r>
    <r>
      <rPr>
        <vertAlign val="subscript"/>
        <sz val="12"/>
        <color theme="1"/>
        <rFont val="Times New Roman"/>
        <family val="1"/>
      </rPr>
      <t>1a</t>
    </r>
    <r>
      <rPr>
        <sz val="12"/>
        <color theme="1"/>
        <rFont val="Times New Roman"/>
        <family val="1"/>
      </rPr>
      <t>*S</t>
    </r>
    <r>
      <rPr>
        <vertAlign val="subscript"/>
        <sz val="12"/>
        <color theme="1"/>
        <rFont val="Times New Roman"/>
        <family val="1"/>
      </rPr>
      <t>0b</t>
    </r>
    <r>
      <rPr>
        <sz val="12"/>
        <color theme="1"/>
        <rFont val="Times New Roman"/>
        <family val="1"/>
      </rPr>
      <t>)/(S</t>
    </r>
    <r>
      <rPr>
        <vertAlign val="subscript"/>
        <sz val="12"/>
        <color theme="1"/>
        <rFont val="Times New Roman"/>
        <family val="1"/>
      </rPr>
      <t>0a</t>
    </r>
    <r>
      <rPr>
        <sz val="12"/>
        <color theme="1"/>
        <rFont val="Times New Roman"/>
        <family val="1"/>
      </rPr>
      <t>*S</t>
    </r>
    <r>
      <rPr>
        <vertAlign val="subscript"/>
        <sz val="12"/>
        <color theme="1"/>
        <rFont val="Times New Roman"/>
        <family val="1"/>
      </rPr>
      <t>1b</t>
    </r>
    <r>
      <rPr>
        <sz val="12"/>
        <color theme="1"/>
        <rFont val="Times New Roman"/>
        <family val="1"/>
      </rPr>
      <t>)</t>
    </r>
  </si>
  <si>
    <t>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</si>
</sst>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G17" sqref="G17"/>
    </sheetView>
  </sheetViews>
  <sheetFormatPr defaultRowHeight="15" x14ac:dyDescent="0.25"/>
  <cols>
    <col min="3" max="3" width="20.140625" customWidth="1"/>
    <col min="4" max="4" width="11.28515625" customWidth="1"/>
    <col min="5" max="5" width="9.5703125" bestFit="1" customWidth="1"/>
    <col min="6" max="6" width="13.42578125" customWidth="1"/>
    <col min="7" max="7" width="11.5703125" customWidth="1"/>
    <col min="8" max="8" width="21.28515625" customWidth="1"/>
    <col min="9" max="9" width="9.5703125" bestFit="1" customWidth="1"/>
    <col min="10" max="10" width="21" customWidth="1"/>
  </cols>
  <sheetData>
    <row r="1" spans="1:11" x14ac:dyDescent="0.25">
      <c r="A1" t="s">
        <v>5</v>
      </c>
    </row>
    <row r="3" spans="1:11" x14ac:dyDescent="0.25">
      <c r="D3" t="s">
        <v>0</v>
      </c>
      <c r="F3" t="s">
        <v>4</v>
      </c>
      <c r="H3" t="s">
        <v>3</v>
      </c>
    </row>
    <row r="4" spans="1:11" x14ac:dyDescent="0.25">
      <c r="D4" t="s">
        <v>2</v>
      </c>
      <c r="E4" t="s">
        <v>1</v>
      </c>
      <c r="F4" t="s">
        <v>2</v>
      </c>
      <c r="G4" t="s">
        <v>1</v>
      </c>
    </row>
    <row r="5" spans="1:11" x14ac:dyDescent="0.25">
      <c r="C5" t="s">
        <v>6</v>
      </c>
      <c r="D5">
        <v>66</v>
      </c>
      <c r="E5">
        <f>100-D5</f>
        <v>34</v>
      </c>
      <c r="F5">
        <v>50</v>
      </c>
      <c r="G5">
        <f>100-F5</f>
        <v>50</v>
      </c>
    </row>
    <row r="6" spans="1:11" x14ac:dyDescent="0.25">
      <c r="C6" t="s">
        <v>7</v>
      </c>
      <c r="D6">
        <v>69</v>
      </c>
      <c r="E6">
        <f>100-D6</f>
        <v>31</v>
      </c>
      <c r="F6">
        <v>56</v>
      </c>
      <c r="G6">
        <f>100-F6</f>
        <v>44</v>
      </c>
    </row>
    <row r="8" spans="1:11" x14ac:dyDescent="0.25">
      <c r="C8" s="1"/>
      <c r="D8" s="11" t="s">
        <v>0</v>
      </c>
      <c r="E8" s="11"/>
      <c r="F8" s="11" t="s">
        <v>15</v>
      </c>
      <c r="G8" s="11"/>
      <c r="H8" s="1" t="s">
        <v>16</v>
      </c>
    </row>
    <row r="9" spans="1:11" x14ac:dyDescent="0.25">
      <c r="C9" s="1" t="s">
        <v>17</v>
      </c>
      <c r="D9" s="1" t="s">
        <v>2</v>
      </c>
      <c r="E9" s="1" t="s">
        <v>1</v>
      </c>
      <c r="F9" s="1" t="s">
        <v>2</v>
      </c>
      <c r="G9" s="1" t="s">
        <v>1</v>
      </c>
      <c r="H9" s="1" t="s">
        <v>18</v>
      </c>
      <c r="J9" t="s">
        <v>13</v>
      </c>
      <c r="K9" t="s">
        <v>1</v>
      </c>
    </row>
    <row r="10" spans="1:11" x14ac:dyDescent="0.25">
      <c r="C10" s="1" t="s">
        <v>8</v>
      </c>
      <c r="D10" s="5">
        <f>3964*D5/100</f>
        <v>2616.2399999999998</v>
      </c>
      <c r="E10" s="5">
        <f>3964*E5/100</f>
        <v>1347.76</v>
      </c>
      <c r="F10" s="5">
        <f>209*F5/100</f>
        <v>104.5</v>
      </c>
      <c r="G10" s="5">
        <f>209*G5/100</f>
        <v>104.5</v>
      </c>
      <c r="H10" s="1">
        <f>2465-215</f>
        <v>2250</v>
      </c>
      <c r="J10">
        <f>H10*F5/100</f>
        <v>1125</v>
      </c>
      <c r="K10">
        <f>H10*G5/100</f>
        <v>1125</v>
      </c>
    </row>
    <row r="11" spans="1:11" x14ac:dyDescent="0.25">
      <c r="C11" s="1" t="s">
        <v>7</v>
      </c>
      <c r="D11" s="5">
        <f>5446*D6/100</f>
        <v>3757.74</v>
      </c>
      <c r="E11" s="5">
        <f>5446*E6/100</f>
        <v>1688.26</v>
      </c>
      <c r="F11" s="5">
        <f>1699*F6/100</f>
        <v>951.44</v>
      </c>
      <c r="G11" s="5">
        <f>1699*G6/100</f>
        <v>747.56</v>
      </c>
      <c r="H11" s="1">
        <f>6696-1704</f>
        <v>4992</v>
      </c>
      <c r="J11">
        <f>H11*F6/100</f>
        <v>2795.52</v>
      </c>
      <c r="K11">
        <f>H11*G6/100</f>
        <v>2196.48</v>
      </c>
    </row>
    <row r="13" spans="1:11" x14ac:dyDescent="0.25">
      <c r="D13" t="s">
        <v>11</v>
      </c>
      <c r="F13">
        <f>((D10+E10)/(F10+G10))/((D11+E11)/(F11+G11))</f>
        <v>5.9170208765662693</v>
      </c>
      <c r="G13">
        <f>((2616+1348)/(105+105))/((3758+1688)/(951+748))</f>
        <v>5.8888445866778589</v>
      </c>
    </row>
    <row r="14" spans="1:11" ht="15.75" x14ac:dyDescent="0.25">
      <c r="D14" t="s">
        <v>12</v>
      </c>
      <c r="F14">
        <f>(D11/F11)/(E11/G11)</f>
        <v>1.7488479262672807</v>
      </c>
      <c r="G14" s="15">
        <f>(3758/951)/(1688/748)</f>
        <v>1.7510776882403654</v>
      </c>
    </row>
    <row r="16" spans="1:11" ht="15.75" x14ac:dyDescent="0.25">
      <c r="D16" t="s">
        <v>9</v>
      </c>
      <c r="F16">
        <f>(D10/D11)/(E10/E11)</f>
        <v>0.87212276214833762</v>
      </c>
      <c r="G16" s="15">
        <f>(2616/3758)/(1348/1688)</f>
        <v>0.8716929107123399</v>
      </c>
    </row>
    <row r="18" spans="3:9" ht="15.75" x14ac:dyDescent="0.25">
      <c r="C18" s="3"/>
      <c r="D18" t="s">
        <v>10</v>
      </c>
      <c r="F18">
        <f>(F10/F11)/(G10/G11)</f>
        <v>0.78571428571428559</v>
      </c>
      <c r="G18" s="15">
        <f>(105/951)/(105/748)</f>
        <v>0.78654048370136687</v>
      </c>
    </row>
    <row r="19" spans="3:9" x14ac:dyDescent="0.25">
      <c r="C19" s="3"/>
    </row>
    <row r="20" spans="3:9" ht="15.75" x14ac:dyDescent="0.25">
      <c r="D20" t="s">
        <v>14</v>
      </c>
      <c r="F20">
        <f>((D10+F10+J10)/(D11+F11+J11))/((E10+G10+K10)/(E11+G11+K11))</f>
        <v>0.92105386155355795</v>
      </c>
      <c r="G20" s="15">
        <f>((2616+105+1125)/(3758+951+2796)) / ((1348+105+1125)/(1688+748+2196))</f>
        <v>0.92075528649377258</v>
      </c>
    </row>
    <row r="21" spans="3:9" x14ac:dyDescent="0.25">
      <c r="D21" s="11"/>
      <c r="E21" s="11"/>
      <c r="F21" s="11"/>
      <c r="G21" s="11"/>
    </row>
    <row r="23" spans="3:9" x14ac:dyDescent="0.25">
      <c r="D23" s="4"/>
      <c r="E23" s="4"/>
      <c r="F23" s="4"/>
      <c r="G23" s="4"/>
    </row>
    <row r="24" spans="3:9" x14ac:dyDescent="0.25">
      <c r="C24" s="1"/>
      <c r="D24" s="12" t="s">
        <v>0</v>
      </c>
      <c r="E24" s="12"/>
      <c r="F24" s="12" t="s">
        <v>15</v>
      </c>
      <c r="G24" s="12"/>
      <c r="H24" s="11" t="s">
        <v>16</v>
      </c>
      <c r="I24" s="11"/>
    </row>
    <row r="25" spans="3:9" x14ac:dyDescent="0.25">
      <c r="C25" s="1" t="s">
        <v>17</v>
      </c>
      <c r="D25" s="5" t="s">
        <v>2</v>
      </c>
      <c r="E25" s="5" t="s">
        <v>1</v>
      </c>
      <c r="F25" s="5" t="s">
        <v>2</v>
      </c>
      <c r="G25" s="5" t="s">
        <v>1</v>
      </c>
      <c r="H25" s="5" t="s">
        <v>13</v>
      </c>
      <c r="I25" s="5" t="s">
        <v>1</v>
      </c>
    </row>
    <row r="26" spans="3:9" x14ac:dyDescent="0.25">
      <c r="C26" s="1" t="s">
        <v>8</v>
      </c>
      <c r="D26" s="5">
        <v>2616.2399999999998</v>
      </c>
      <c r="E26" s="5">
        <v>1347.76</v>
      </c>
      <c r="F26" s="5">
        <v>104.5</v>
      </c>
      <c r="G26" s="5">
        <v>104.5</v>
      </c>
      <c r="H26" s="5">
        <v>1125</v>
      </c>
      <c r="I26" s="5">
        <v>1125</v>
      </c>
    </row>
    <row r="27" spans="3:9" x14ac:dyDescent="0.25">
      <c r="C27" s="1" t="s">
        <v>7</v>
      </c>
      <c r="D27" s="5">
        <v>3757.74</v>
      </c>
      <c r="E27" s="5">
        <v>1688.26</v>
      </c>
      <c r="F27" s="5">
        <v>951.44</v>
      </c>
      <c r="G27" s="5">
        <v>747.56</v>
      </c>
      <c r="H27" s="5">
        <v>2795.52</v>
      </c>
      <c r="I27" s="5">
        <v>2196.48</v>
      </c>
    </row>
  </sheetData>
  <mergeCells count="7">
    <mergeCell ref="H24:I24"/>
    <mergeCell ref="D24:E24"/>
    <mergeCell ref="F24:G24"/>
    <mergeCell ref="F8:G8"/>
    <mergeCell ref="D8:E8"/>
    <mergeCell ref="D21:E21"/>
    <mergeCell ref="F21:G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tabSelected="1" topLeftCell="A9" workbookViewId="0">
      <selection activeCell="N26" sqref="N26:N31"/>
    </sheetView>
  </sheetViews>
  <sheetFormatPr defaultRowHeight="15" x14ac:dyDescent="0.25"/>
  <cols>
    <col min="2" max="2" width="67.85546875" customWidth="1"/>
    <col min="3" max="3" width="4.7109375" customWidth="1"/>
    <col min="4" max="4" width="5.85546875" customWidth="1"/>
    <col min="5" max="5" width="5.5703125" customWidth="1"/>
    <col min="6" max="6" width="5.7109375" customWidth="1"/>
    <col min="7" max="7" width="5.5703125" customWidth="1"/>
    <col min="8" max="8" width="6.42578125" customWidth="1"/>
    <col min="9" max="9" width="6.140625" customWidth="1"/>
    <col min="10" max="10" width="5.42578125" customWidth="1"/>
    <col min="11" max="12" width="5.7109375" customWidth="1"/>
    <col min="14" max="14" width="31.7109375" customWidth="1"/>
  </cols>
  <sheetData>
    <row r="1" spans="2:14" ht="43.5" customHeight="1" x14ac:dyDescent="0.25">
      <c r="C1" s="14" t="s">
        <v>37</v>
      </c>
      <c r="D1" s="14"/>
      <c r="E1" s="14"/>
      <c r="F1" s="14"/>
      <c r="G1" s="14"/>
      <c r="H1" s="14"/>
      <c r="I1" s="13" t="s">
        <v>31</v>
      </c>
      <c r="J1" s="13"/>
      <c r="K1" s="13" t="s">
        <v>34</v>
      </c>
      <c r="L1" s="13"/>
    </row>
    <row r="2" spans="2:14" ht="18" x14ac:dyDescent="0.35">
      <c r="B2" s="9" t="s">
        <v>38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39</v>
      </c>
      <c r="J2" s="1" t="s">
        <v>40</v>
      </c>
      <c r="K2" s="1" t="s">
        <v>39</v>
      </c>
      <c r="L2" s="1" t="s">
        <v>40</v>
      </c>
    </row>
    <row r="3" spans="2:14" x14ac:dyDescent="0.25">
      <c r="B3" t="s">
        <v>25</v>
      </c>
      <c r="C3" s="8">
        <v>1</v>
      </c>
      <c r="D3" s="7">
        <v>1.04</v>
      </c>
      <c r="E3" s="7">
        <v>1.0900000000000001</v>
      </c>
      <c r="F3" s="7">
        <v>1.34</v>
      </c>
      <c r="G3" s="7">
        <v>0.83</v>
      </c>
      <c r="H3" s="7">
        <v>1.19</v>
      </c>
      <c r="I3" s="7">
        <v>0.64</v>
      </c>
      <c r="J3" s="7">
        <v>0.64</v>
      </c>
      <c r="K3" s="7">
        <v>0.53</v>
      </c>
      <c r="L3" s="7">
        <v>0.53</v>
      </c>
    </row>
    <row r="4" spans="2:14" x14ac:dyDescent="0.25">
      <c r="B4" t="s">
        <v>26</v>
      </c>
      <c r="C4" s="7">
        <v>0.88</v>
      </c>
      <c r="D4" s="8">
        <v>0.91</v>
      </c>
      <c r="E4" s="7">
        <v>0.95</v>
      </c>
      <c r="F4" s="7">
        <v>1.17</v>
      </c>
      <c r="G4" s="7">
        <v>0.73</v>
      </c>
      <c r="H4" s="7">
        <v>1.04</v>
      </c>
      <c r="I4" s="7">
        <v>0.65</v>
      </c>
      <c r="J4" s="7">
        <v>0.63</v>
      </c>
      <c r="K4" s="7">
        <v>0.55000000000000004</v>
      </c>
      <c r="L4" s="7">
        <v>0.48</v>
      </c>
    </row>
    <row r="5" spans="2:14" x14ac:dyDescent="0.25">
      <c r="B5" t="s">
        <v>27</v>
      </c>
      <c r="C5" s="7">
        <v>0.8</v>
      </c>
      <c r="D5" s="7">
        <v>0.83</v>
      </c>
      <c r="E5" s="8">
        <v>0.87</v>
      </c>
      <c r="F5" s="7">
        <v>1.07</v>
      </c>
      <c r="G5" s="7">
        <v>0.67</v>
      </c>
      <c r="H5" s="7">
        <v>0.95</v>
      </c>
      <c r="I5" s="7">
        <v>0.66</v>
      </c>
      <c r="J5" s="7">
        <v>0.61</v>
      </c>
      <c r="K5" s="7">
        <v>0.56999999999999995</v>
      </c>
      <c r="L5" s="7">
        <v>0.46</v>
      </c>
    </row>
    <row r="6" spans="2:14" x14ac:dyDescent="0.25">
      <c r="B6" t="s">
        <v>28</v>
      </c>
      <c r="C6" s="7">
        <v>0.68</v>
      </c>
      <c r="D6" s="7">
        <v>0.7</v>
      </c>
      <c r="E6" s="7">
        <v>0.74</v>
      </c>
      <c r="F6" s="8">
        <v>0.91</v>
      </c>
      <c r="G6" s="7">
        <v>0.56000000000000005</v>
      </c>
      <c r="H6" s="7">
        <v>0.8</v>
      </c>
      <c r="I6" s="7">
        <v>0.59</v>
      </c>
      <c r="J6" s="7">
        <v>0.44</v>
      </c>
      <c r="K6" s="7">
        <v>0.61</v>
      </c>
      <c r="L6" s="7">
        <v>0.41</v>
      </c>
    </row>
    <row r="7" spans="2:14" x14ac:dyDescent="0.25">
      <c r="B7" t="s">
        <v>29</v>
      </c>
      <c r="C7" s="7">
        <v>1.1000000000000001</v>
      </c>
      <c r="D7" s="7">
        <v>1.1499999999999999</v>
      </c>
      <c r="E7" s="7">
        <v>1.2</v>
      </c>
      <c r="F7" s="7">
        <v>1.48</v>
      </c>
      <c r="G7" s="8">
        <v>0.92</v>
      </c>
      <c r="H7" s="7">
        <v>1.31</v>
      </c>
      <c r="I7" s="7">
        <v>0.5</v>
      </c>
      <c r="J7" s="7">
        <v>0.6</v>
      </c>
      <c r="K7" s="7">
        <v>0.52</v>
      </c>
      <c r="L7" s="7">
        <v>0.56999999999999995</v>
      </c>
    </row>
    <row r="8" spans="2:14" x14ac:dyDescent="0.25">
      <c r="B8" t="s">
        <v>30</v>
      </c>
      <c r="C8" s="7">
        <v>0.77</v>
      </c>
      <c r="D8" s="7">
        <v>0.8</v>
      </c>
      <c r="E8" s="7">
        <v>0.83</v>
      </c>
      <c r="F8" s="7">
        <v>1.03</v>
      </c>
      <c r="G8" s="7">
        <v>0.64</v>
      </c>
      <c r="H8" s="8">
        <v>0.91</v>
      </c>
      <c r="I8" s="7">
        <v>0.69</v>
      </c>
      <c r="J8" s="7">
        <v>0.57999999999999996</v>
      </c>
      <c r="K8" s="7">
        <v>0.57999999999999996</v>
      </c>
      <c r="L8" s="7">
        <v>0.44</v>
      </c>
    </row>
    <row r="12" spans="2:14" x14ac:dyDescent="0.25">
      <c r="B12" t="s">
        <v>35</v>
      </c>
    </row>
    <row r="13" spans="2:14" x14ac:dyDescent="0.25">
      <c r="B13" t="s">
        <v>36</v>
      </c>
    </row>
    <row r="15" spans="2:14" ht="29.25" customHeight="1" x14ac:dyDescent="0.25">
      <c r="C15" s="14" t="s">
        <v>37</v>
      </c>
      <c r="D15" s="14"/>
      <c r="E15" s="14"/>
      <c r="F15" s="14"/>
      <c r="G15" s="14"/>
      <c r="H15" s="14"/>
      <c r="I15" s="13" t="s">
        <v>31</v>
      </c>
      <c r="J15" s="13"/>
      <c r="K15" s="13" t="s">
        <v>34</v>
      </c>
      <c r="L15" s="13"/>
      <c r="N15" s="16" t="s">
        <v>45</v>
      </c>
    </row>
    <row r="16" spans="2:14" ht="18" x14ac:dyDescent="0.35">
      <c r="B16" s="9" t="s">
        <v>38</v>
      </c>
      <c r="C16" s="1" t="s">
        <v>19</v>
      </c>
      <c r="D16" s="1" t="s">
        <v>20</v>
      </c>
      <c r="E16" s="1" t="s">
        <v>21</v>
      </c>
      <c r="F16" s="1" t="s">
        <v>22</v>
      </c>
      <c r="G16" s="1" t="s">
        <v>23</v>
      </c>
      <c r="H16" s="1" t="s">
        <v>24</v>
      </c>
      <c r="I16" s="1" t="s">
        <v>39</v>
      </c>
      <c r="J16" s="1" t="s">
        <v>40</v>
      </c>
      <c r="K16" s="1" t="s">
        <v>39</v>
      </c>
      <c r="L16" s="1" t="s">
        <v>40</v>
      </c>
    </row>
    <row r="17" spans="2:14" ht="29.25" customHeight="1" x14ac:dyDescent="0.25">
      <c r="B17" t="s">
        <v>25</v>
      </c>
      <c r="C17" s="8">
        <v>1</v>
      </c>
      <c r="D17" s="7">
        <v>1.04</v>
      </c>
      <c r="E17" s="7">
        <v>1.0900000000000001</v>
      </c>
      <c r="F17" s="7">
        <v>1.34</v>
      </c>
      <c r="G17" s="7">
        <v>0.83</v>
      </c>
      <c r="H17" s="7">
        <v>1.19</v>
      </c>
      <c r="I17" s="7">
        <v>0.64</v>
      </c>
      <c r="J17" s="7">
        <v>0.64</v>
      </c>
      <c r="K17" s="7">
        <v>0.53</v>
      </c>
      <c r="L17" s="7">
        <v>0.53</v>
      </c>
      <c r="N17">
        <f>(I17*L17)/(J17*K17)</f>
        <v>1</v>
      </c>
    </row>
    <row r="18" spans="2:14" ht="30" x14ac:dyDescent="0.25">
      <c r="B18" s="10" t="s">
        <v>41</v>
      </c>
      <c r="C18" s="7">
        <v>0.88</v>
      </c>
      <c r="D18" s="8">
        <v>0.91</v>
      </c>
      <c r="E18" s="7">
        <v>0.95</v>
      </c>
      <c r="F18" s="7">
        <v>1.17</v>
      </c>
      <c r="G18" s="7">
        <v>0.73</v>
      </c>
      <c r="H18" s="7">
        <v>1.04</v>
      </c>
      <c r="I18" s="7">
        <v>0.65</v>
      </c>
      <c r="J18" s="7">
        <v>0.63</v>
      </c>
      <c r="K18" s="7">
        <v>0.55000000000000004</v>
      </c>
      <c r="L18" s="7">
        <v>0.48</v>
      </c>
      <c r="N18">
        <f t="shared" ref="N18:N22" si="0">(I18*L18)/(J18*K18)</f>
        <v>0.90043290043290036</v>
      </c>
    </row>
    <row r="19" spans="2:14" ht="30" x14ac:dyDescent="0.25">
      <c r="B19" s="10" t="s">
        <v>42</v>
      </c>
      <c r="C19" s="7">
        <v>0.8</v>
      </c>
      <c r="D19" s="7">
        <v>0.83</v>
      </c>
      <c r="E19" s="8">
        <v>0.87</v>
      </c>
      <c r="F19" s="7">
        <v>1.07</v>
      </c>
      <c r="G19" s="7">
        <v>0.67</v>
      </c>
      <c r="H19" s="7">
        <v>0.95</v>
      </c>
      <c r="I19" s="7">
        <v>0.66</v>
      </c>
      <c r="J19" s="7">
        <v>0.61</v>
      </c>
      <c r="K19" s="7">
        <v>0.56999999999999995</v>
      </c>
      <c r="L19" s="7">
        <v>0.46</v>
      </c>
      <c r="N19">
        <f t="shared" si="0"/>
        <v>0.87316652286453866</v>
      </c>
    </row>
    <row r="20" spans="2:14" ht="30" x14ac:dyDescent="0.25">
      <c r="B20" s="10" t="s">
        <v>43</v>
      </c>
      <c r="C20" s="7">
        <v>0.68</v>
      </c>
      <c r="D20" s="7">
        <v>0.7</v>
      </c>
      <c r="E20" s="7">
        <v>0.74</v>
      </c>
      <c r="F20" s="8">
        <v>0.91</v>
      </c>
      <c r="G20" s="7">
        <v>0.56000000000000005</v>
      </c>
      <c r="H20" s="7">
        <v>0.8</v>
      </c>
      <c r="I20" s="7">
        <v>0.59</v>
      </c>
      <c r="J20" s="7">
        <v>0.44</v>
      </c>
      <c r="K20" s="7">
        <v>0.61</v>
      </c>
      <c r="L20" s="7">
        <v>0.41</v>
      </c>
      <c r="N20">
        <f t="shared" si="0"/>
        <v>0.90126676602086442</v>
      </c>
    </row>
    <row r="21" spans="2:14" ht="30" x14ac:dyDescent="0.25">
      <c r="B21" s="10" t="s">
        <v>44</v>
      </c>
      <c r="C21" s="7">
        <v>1.1000000000000001</v>
      </c>
      <c r="D21" s="7">
        <v>1.1499999999999999</v>
      </c>
      <c r="E21" s="7">
        <v>1.2</v>
      </c>
      <c r="F21" s="7">
        <v>1.48</v>
      </c>
      <c r="G21" s="8">
        <v>0.92</v>
      </c>
      <c r="H21" s="7">
        <v>1.31</v>
      </c>
      <c r="I21" s="7">
        <v>0.5</v>
      </c>
      <c r="J21" s="7">
        <v>0.6</v>
      </c>
      <c r="K21" s="7">
        <v>0.52</v>
      </c>
      <c r="L21" s="7">
        <v>0.56999999999999995</v>
      </c>
      <c r="N21">
        <f t="shared" si="0"/>
        <v>0.91346153846153844</v>
      </c>
    </row>
    <row r="22" spans="2:14" ht="27.75" customHeight="1" x14ac:dyDescent="0.25">
      <c r="B22" t="s">
        <v>30</v>
      </c>
      <c r="C22" s="7">
        <v>0.77</v>
      </c>
      <c r="D22" s="7">
        <v>0.8</v>
      </c>
      <c r="E22" s="7">
        <v>0.83</v>
      </c>
      <c r="F22" s="7">
        <v>1.03</v>
      </c>
      <c r="G22" s="7">
        <v>0.64</v>
      </c>
      <c r="H22" s="8">
        <v>0.91</v>
      </c>
      <c r="I22" s="7">
        <v>0.69</v>
      </c>
      <c r="J22" s="7">
        <v>0.57999999999999996</v>
      </c>
      <c r="K22" s="7">
        <v>0.57999999999999996</v>
      </c>
      <c r="L22" s="7">
        <v>0.44</v>
      </c>
      <c r="N22">
        <f t="shared" si="0"/>
        <v>0.90249702734839476</v>
      </c>
    </row>
    <row r="23" spans="2:14" x14ac:dyDescent="0.25">
      <c r="B23" s="10" t="s">
        <v>46</v>
      </c>
    </row>
    <row r="24" spans="2:14" x14ac:dyDescent="0.25">
      <c r="C24" s="14" t="s">
        <v>37</v>
      </c>
      <c r="D24" s="14"/>
      <c r="E24" s="14"/>
      <c r="F24" s="14"/>
      <c r="G24" s="14"/>
      <c r="H24" s="14"/>
      <c r="I24" s="13" t="s">
        <v>31</v>
      </c>
      <c r="J24" s="13"/>
      <c r="K24" s="13" t="s">
        <v>34</v>
      </c>
      <c r="L24" s="13"/>
    </row>
    <row r="25" spans="2:14" ht="18" x14ac:dyDescent="0.35">
      <c r="B25" s="9" t="s">
        <v>38</v>
      </c>
      <c r="C25" s="2" t="s">
        <v>19</v>
      </c>
      <c r="D25" s="2" t="s">
        <v>20</v>
      </c>
      <c r="E25" s="2" t="s">
        <v>21</v>
      </c>
      <c r="F25" s="2" t="s">
        <v>22</v>
      </c>
      <c r="G25" s="2" t="s">
        <v>23</v>
      </c>
      <c r="H25" s="2" t="s">
        <v>24</v>
      </c>
      <c r="I25" s="2" t="s">
        <v>39</v>
      </c>
      <c r="J25" s="2" t="s">
        <v>40</v>
      </c>
      <c r="K25" s="2" t="s">
        <v>39</v>
      </c>
      <c r="L25" s="2" t="s">
        <v>40</v>
      </c>
    </row>
    <row r="26" spans="2:14" x14ac:dyDescent="0.25">
      <c r="B26" t="s">
        <v>25</v>
      </c>
      <c r="C26" s="8">
        <v>1</v>
      </c>
      <c r="D26" s="7">
        <v>1.04</v>
      </c>
      <c r="E26" s="7">
        <v>1.0900000000000001</v>
      </c>
      <c r="F26" s="7">
        <v>1.34</v>
      </c>
      <c r="G26" s="7">
        <v>0.83</v>
      </c>
      <c r="H26" s="7">
        <v>1.19</v>
      </c>
      <c r="I26" s="7">
        <v>0.64</v>
      </c>
      <c r="J26" s="7">
        <v>0.64</v>
      </c>
      <c r="K26" s="7">
        <v>0.53</v>
      </c>
      <c r="L26" s="7">
        <v>0.53</v>
      </c>
      <c r="N26">
        <f>(I26*L26)/(J26*K26)</f>
        <v>1</v>
      </c>
    </row>
    <row r="27" spans="2:14" ht="30" x14ac:dyDescent="0.25">
      <c r="B27" s="10" t="s">
        <v>41</v>
      </c>
      <c r="C27" s="7">
        <v>0.88</v>
      </c>
      <c r="D27" s="8">
        <v>0.9</v>
      </c>
      <c r="E27" s="7">
        <v>0.95</v>
      </c>
      <c r="F27" s="7">
        <v>1.17</v>
      </c>
      <c r="G27" s="7">
        <v>0.73</v>
      </c>
      <c r="H27" s="7">
        <v>1.04</v>
      </c>
      <c r="I27" s="7">
        <v>0.65</v>
      </c>
      <c r="J27" s="7">
        <v>0.63</v>
      </c>
      <c r="K27" s="7">
        <v>0.55000000000000004</v>
      </c>
      <c r="L27" s="7">
        <v>0.48</v>
      </c>
      <c r="N27">
        <f t="shared" ref="N27:N31" si="1">(I27*L27)/(J27*K27)</f>
        <v>0.90043290043290036</v>
      </c>
    </row>
    <row r="28" spans="2:14" ht="30" x14ac:dyDescent="0.25">
      <c r="B28" s="10" t="s">
        <v>42</v>
      </c>
      <c r="C28" s="7">
        <v>0.8</v>
      </c>
      <c r="D28" s="7">
        <v>0.83</v>
      </c>
      <c r="E28" s="8">
        <v>0.87</v>
      </c>
      <c r="F28" s="7">
        <v>1.07</v>
      </c>
      <c r="G28" s="7">
        <v>0.67</v>
      </c>
      <c r="H28" s="7">
        <v>0.95</v>
      </c>
      <c r="I28" s="7">
        <v>0.66</v>
      </c>
      <c r="J28" s="7">
        <v>0.61</v>
      </c>
      <c r="K28" s="7">
        <v>0.56999999999999995</v>
      </c>
      <c r="L28" s="7">
        <v>0.46</v>
      </c>
      <c r="N28">
        <f t="shared" si="1"/>
        <v>0.87316652286453866</v>
      </c>
    </row>
    <row r="29" spans="2:14" ht="30" x14ac:dyDescent="0.25">
      <c r="B29" s="10" t="s">
        <v>43</v>
      </c>
      <c r="C29" s="7">
        <v>0.68</v>
      </c>
      <c r="D29" s="7">
        <v>0.7</v>
      </c>
      <c r="E29" s="7">
        <v>0.74</v>
      </c>
      <c r="F29" s="8">
        <v>0.9</v>
      </c>
      <c r="G29" s="7">
        <v>0.56000000000000005</v>
      </c>
      <c r="H29" s="7">
        <v>0.8</v>
      </c>
      <c r="I29" s="7">
        <v>0.59</v>
      </c>
      <c r="J29" s="7">
        <v>0.44</v>
      </c>
      <c r="K29" s="7">
        <v>0.61</v>
      </c>
      <c r="L29" s="7">
        <v>0.41</v>
      </c>
      <c r="N29">
        <f t="shared" si="1"/>
        <v>0.90126676602086442</v>
      </c>
    </row>
    <row r="30" spans="2:14" ht="30" x14ac:dyDescent="0.25">
      <c r="B30" s="10" t="s">
        <v>44</v>
      </c>
      <c r="C30" s="7">
        <v>1.1000000000000001</v>
      </c>
      <c r="D30" s="7">
        <v>1.1499999999999999</v>
      </c>
      <c r="E30" s="7">
        <v>1.2</v>
      </c>
      <c r="F30" s="7">
        <v>1.48</v>
      </c>
      <c r="G30" s="8">
        <v>0.91</v>
      </c>
      <c r="H30" s="7">
        <v>1.31</v>
      </c>
      <c r="I30" s="7">
        <v>0.5</v>
      </c>
      <c r="J30" s="7">
        <v>0.6</v>
      </c>
      <c r="K30" s="7">
        <v>0.52</v>
      </c>
      <c r="L30" s="7">
        <v>0.56999999999999995</v>
      </c>
      <c r="N30">
        <f t="shared" si="1"/>
        <v>0.91346153846153844</v>
      </c>
    </row>
    <row r="31" spans="2:14" x14ac:dyDescent="0.25">
      <c r="B31" t="s">
        <v>30</v>
      </c>
      <c r="C31" s="7">
        <v>0.77</v>
      </c>
      <c r="D31" s="7">
        <v>0.8</v>
      </c>
      <c r="E31" s="7">
        <v>0.83</v>
      </c>
      <c r="F31" s="7">
        <v>1.03</v>
      </c>
      <c r="G31" s="7">
        <v>0.64</v>
      </c>
      <c r="H31" s="8">
        <v>0.9</v>
      </c>
      <c r="I31" s="7">
        <v>0.69</v>
      </c>
      <c r="J31" s="7">
        <v>0.57999999999999996</v>
      </c>
      <c r="K31" s="7">
        <v>0.57999999999999996</v>
      </c>
      <c r="L31" s="7">
        <v>0.44</v>
      </c>
      <c r="N31">
        <f t="shared" si="1"/>
        <v>0.90249702734839476</v>
      </c>
    </row>
  </sheetData>
  <mergeCells count="9">
    <mergeCell ref="C24:H24"/>
    <mergeCell ref="I24:J24"/>
    <mergeCell ref="K24:L24"/>
    <mergeCell ref="I1:J1"/>
    <mergeCell ref="K1:L1"/>
    <mergeCell ref="C1:H1"/>
    <mergeCell ref="C15:H15"/>
    <mergeCell ref="I15:J15"/>
    <mergeCell ref="K15:L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6" sqref="A1:B6"/>
    </sheetView>
  </sheetViews>
  <sheetFormatPr defaultRowHeight="15" x14ac:dyDescent="0.25"/>
  <sheetData>
    <row r="1" spans="1:2" x14ac:dyDescent="0.25">
      <c r="A1">
        <v>0.53</v>
      </c>
      <c r="B1">
        <v>0.53</v>
      </c>
    </row>
    <row r="2" spans="1:2" x14ac:dyDescent="0.25">
      <c r="A2">
        <v>0.55000000000000004</v>
      </c>
      <c r="B2">
        <v>0.48</v>
      </c>
    </row>
    <row r="3" spans="1:2" x14ac:dyDescent="0.25">
      <c r="A3">
        <v>0.56999999999999995</v>
      </c>
      <c r="B3">
        <v>0.46</v>
      </c>
    </row>
    <row r="4" spans="1:2" x14ac:dyDescent="0.25">
      <c r="A4">
        <v>0.61</v>
      </c>
      <c r="B4">
        <v>0.41</v>
      </c>
    </row>
    <row r="5" spans="1:2" x14ac:dyDescent="0.25">
      <c r="A5">
        <v>0.52</v>
      </c>
      <c r="B5">
        <v>0.56999999999999995</v>
      </c>
    </row>
    <row r="6" spans="1:2" x14ac:dyDescent="0.25">
      <c r="A6">
        <v>0.57999999999999996</v>
      </c>
      <c r="B6">
        <v>0.44</v>
      </c>
    </row>
    <row r="7" spans="1:2" x14ac:dyDescent="0.25">
      <c r="A7" t="s">
        <v>32</v>
      </c>
      <c r="B7" t="s">
        <v>33</v>
      </c>
    </row>
    <row r="8" spans="1:2" x14ac:dyDescent="0.25">
      <c r="A8">
        <v>0.64</v>
      </c>
      <c r="B8">
        <v>0.64</v>
      </c>
    </row>
    <row r="9" spans="1:2" x14ac:dyDescent="0.25">
      <c r="A9">
        <v>0.65</v>
      </c>
      <c r="B9">
        <v>0.63</v>
      </c>
    </row>
    <row r="10" spans="1:2" x14ac:dyDescent="0.25">
      <c r="A10">
        <v>0.66</v>
      </c>
      <c r="B10">
        <v>0.61</v>
      </c>
    </row>
    <row r="11" spans="1:2" x14ac:dyDescent="0.25">
      <c r="A11">
        <v>0.59</v>
      </c>
      <c r="B11">
        <v>0.44</v>
      </c>
    </row>
    <row r="12" spans="1:2" x14ac:dyDescent="0.25">
      <c r="A12">
        <v>0.5</v>
      </c>
      <c r="B12">
        <v>0.6</v>
      </c>
    </row>
    <row r="13" spans="1:2" x14ac:dyDescent="0.25">
      <c r="A13">
        <v>0.69</v>
      </c>
      <c r="B13">
        <v>0.57999999999999996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G6" sqref="B1:G6"/>
    </sheetView>
  </sheetViews>
  <sheetFormatPr defaultRowHeight="15" x14ac:dyDescent="0.25"/>
  <sheetData>
    <row r="1" spans="1:7" x14ac:dyDescent="0.25">
      <c r="A1" t="s">
        <v>19</v>
      </c>
      <c r="B1" s="6">
        <v>1</v>
      </c>
      <c r="C1" s="6">
        <v>1.04</v>
      </c>
      <c r="D1" s="6">
        <v>1.0900000000000001</v>
      </c>
      <c r="E1" s="6">
        <v>1.34</v>
      </c>
      <c r="F1" s="6">
        <v>0.83</v>
      </c>
      <c r="G1" s="6">
        <v>1.19</v>
      </c>
    </row>
    <row r="2" spans="1:7" x14ac:dyDescent="0.25">
      <c r="A2" t="s">
        <v>20</v>
      </c>
      <c r="B2" s="6">
        <v>0.88</v>
      </c>
      <c r="C2" s="6">
        <v>0.91</v>
      </c>
      <c r="D2" s="6">
        <v>0.95</v>
      </c>
      <c r="E2" s="6">
        <v>1.17</v>
      </c>
      <c r="F2" s="6">
        <v>0.73</v>
      </c>
      <c r="G2" s="6">
        <v>1.04</v>
      </c>
    </row>
    <row r="3" spans="1:7" x14ac:dyDescent="0.25">
      <c r="A3" t="s">
        <v>21</v>
      </c>
      <c r="B3" s="6">
        <v>0.8</v>
      </c>
      <c r="C3" s="6">
        <v>0.83</v>
      </c>
      <c r="D3" s="6">
        <v>0.87</v>
      </c>
      <c r="E3" s="6">
        <v>1.07</v>
      </c>
      <c r="F3" s="6">
        <v>0.67</v>
      </c>
      <c r="G3" s="6">
        <v>0.95</v>
      </c>
    </row>
    <row r="4" spans="1:7" x14ac:dyDescent="0.25">
      <c r="A4" t="s">
        <v>22</v>
      </c>
      <c r="B4" s="6">
        <v>0.68</v>
      </c>
      <c r="C4" s="6">
        <v>0.7</v>
      </c>
      <c r="D4" s="6">
        <v>0.74</v>
      </c>
      <c r="E4" s="6">
        <v>0.91</v>
      </c>
      <c r="F4" s="6">
        <v>0.56000000000000005</v>
      </c>
      <c r="G4" s="6">
        <v>0.8</v>
      </c>
    </row>
    <row r="5" spans="1:7" x14ac:dyDescent="0.25">
      <c r="A5" t="s">
        <v>23</v>
      </c>
      <c r="B5" s="6">
        <v>1.1000000000000001</v>
      </c>
      <c r="C5" s="6">
        <v>1.1499999999999999</v>
      </c>
      <c r="D5" s="6">
        <v>1.2</v>
      </c>
      <c r="E5" s="6">
        <v>1.48</v>
      </c>
      <c r="F5" s="6">
        <v>0.92</v>
      </c>
      <c r="G5" s="6">
        <v>1.31</v>
      </c>
    </row>
    <row r="6" spans="1:7" x14ac:dyDescent="0.25">
      <c r="A6" t="s">
        <v>24</v>
      </c>
      <c r="B6" s="6">
        <v>0.77</v>
      </c>
      <c r="C6" s="6">
        <v>0.8</v>
      </c>
      <c r="D6" s="6">
        <v>0.83</v>
      </c>
      <c r="E6" s="6">
        <v>1.03</v>
      </c>
      <c r="F6" s="6">
        <v>0.64</v>
      </c>
      <c r="G6" s="6">
        <v>0.91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Tables1&amp;2</vt:lpstr>
      <vt:lpstr>Selection probabilities_Table 3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2022-09-30T16:55:08Z</dcterms:modified>
</cp:coreProperties>
</file>